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9280" yWindow="940" windowWidth="34400" windowHeight="19360" tabRatio="500"/>
  </bookViews>
  <sheets>
    <sheet name="Sheet2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" i="2"/>
  <c r="B45"/>
  <c r="F40"/>
  <c r="G40"/>
  <c r="H40"/>
  <c r="I40"/>
  <c r="H44"/>
  <c r="D17"/>
  <c r="D24"/>
  <c r="I44"/>
  <c r="E17"/>
  <c r="E24"/>
  <c r="G44"/>
  <c r="C17"/>
  <c r="C24"/>
  <c r="F44"/>
  <c r="B17"/>
  <c r="B24"/>
</calcChain>
</file>

<file path=xl/sharedStrings.xml><?xml version="1.0" encoding="utf-8"?>
<sst xmlns="http://schemas.openxmlformats.org/spreadsheetml/2006/main" count="53" uniqueCount="52">
  <si>
    <t>Protal Cartridge Estimating Calculator</t>
    <phoneticPr fontId="1" type="noConversion"/>
  </si>
  <si>
    <t>DO NOT ALTER DATA - Protal Coverage</t>
    <phoneticPr fontId="1" type="noConversion"/>
  </si>
  <si>
    <t>Select Liquid Coating</t>
    <phoneticPr fontId="1" type="noConversion"/>
  </si>
  <si>
    <t>Select Percentage</t>
    <phoneticPr fontId="1" type="noConversion"/>
  </si>
  <si>
    <t>Cartridge Sizes</t>
    <phoneticPr fontId="1" type="noConversion"/>
  </si>
  <si>
    <t>Total Cartridges Required</t>
    <phoneticPr fontId="1" type="noConversion"/>
  </si>
  <si>
    <t>825 ml                Repair Cartridge</t>
    <phoneticPr fontId="1" type="noConversion"/>
  </si>
  <si>
    <t>400 ml                Repair Cartridge</t>
    <phoneticPr fontId="1" type="noConversion"/>
  </si>
  <si>
    <t>1000 ml                Spray Cartridge</t>
    <phoneticPr fontId="1" type="noConversion"/>
  </si>
  <si>
    <t>50 ml</t>
    <phoneticPr fontId="1" type="noConversion"/>
  </si>
  <si>
    <t>400 ml</t>
    <phoneticPr fontId="1" type="noConversion"/>
  </si>
  <si>
    <t>825 ml</t>
    <phoneticPr fontId="1" type="noConversion"/>
  </si>
  <si>
    <t>1000 ml</t>
    <phoneticPr fontId="1" type="noConversion"/>
  </si>
  <si>
    <t>pipe coverage 50ml</t>
    <phoneticPr fontId="1" type="noConversion"/>
  </si>
  <si>
    <t>pipe coverage 400ml</t>
    <phoneticPr fontId="1" type="noConversion"/>
  </si>
  <si>
    <t>pipe coverage 825ml</t>
    <phoneticPr fontId="1" type="noConversion"/>
  </si>
  <si>
    <t>pipe coverage 1000ml</t>
    <phoneticPr fontId="1" type="noConversion"/>
  </si>
  <si>
    <t>Weld coverage 50</t>
    <phoneticPr fontId="1" type="noConversion"/>
  </si>
  <si>
    <t>weld coverage 400</t>
    <phoneticPr fontId="1" type="noConversion"/>
  </si>
  <si>
    <t>weld coverage 825</t>
    <phoneticPr fontId="1" type="noConversion"/>
  </si>
  <si>
    <t>weld coverage 1000</t>
    <phoneticPr fontId="1" type="noConversion"/>
  </si>
  <si>
    <t>Protal 7200</t>
    <phoneticPr fontId="1" type="noConversion"/>
  </si>
  <si>
    <t xml:space="preserve">           ver 109.1</t>
    <phoneticPr fontId="1" type="noConversion"/>
  </si>
  <si>
    <t>Enter Length of Pipe Run (FT.)</t>
    <phoneticPr fontId="1" type="noConversion"/>
  </si>
  <si>
    <t>Protal 7125</t>
    <phoneticPr fontId="1" type="noConversion"/>
  </si>
  <si>
    <t>When selecting a product, please click in the blue box and then click on the drop down arrow to display listing.</t>
    <phoneticPr fontId="1" type="noConversion"/>
  </si>
  <si>
    <t>Expected Waste Factor</t>
    <phoneticPr fontId="1" type="noConversion"/>
  </si>
  <si>
    <t>Required Coating Thickness</t>
    <phoneticPr fontId="1" type="noConversion"/>
  </si>
  <si>
    <t>Straight Pipeline</t>
    <phoneticPr fontId="1" type="noConversion"/>
  </si>
  <si>
    <t>Select mil Thickness</t>
    <phoneticPr fontId="1" type="noConversion"/>
  </si>
  <si>
    <t>20 mils</t>
    <phoneticPr fontId="1" type="noConversion"/>
  </si>
  <si>
    <t>25 mils</t>
    <phoneticPr fontId="1" type="noConversion"/>
  </si>
  <si>
    <t>30 mils</t>
    <phoneticPr fontId="1" type="noConversion"/>
  </si>
  <si>
    <t>35 mils</t>
    <phoneticPr fontId="1" type="noConversion"/>
  </si>
  <si>
    <t>Theoretical Coverage        (ft 2)</t>
    <phoneticPr fontId="1" type="noConversion"/>
  </si>
  <si>
    <t>40 mils</t>
    <phoneticPr fontId="1" type="noConversion"/>
  </si>
  <si>
    <t>45 mils</t>
    <phoneticPr fontId="1" type="noConversion"/>
  </si>
  <si>
    <t>50 mils</t>
    <phoneticPr fontId="1" type="noConversion"/>
  </si>
  <si>
    <t>55 mils</t>
    <phoneticPr fontId="1" type="noConversion"/>
  </si>
  <si>
    <t>60 mils</t>
    <phoneticPr fontId="1" type="noConversion"/>
  </si>
  <si>
    <t>Pipe O.D.                             (Inches)</t>
    <phoneticPr fontId="1" type="noConversion"/>
  </si>
  <si>
    <t>Number of Welds to Coat</t>
    <phoneticPr fontId="1" type="noConversion"/>
  </si>
  <si>
    <t>Enter Data in Blue Areas</t>
    <phoneticPr fontId="1" type="noConversion"/>
  </si>
  <si>
    <t xml:space="preserve">  Select Liquid Coating</t>
    <phoneticPr fontId="1" type="noConversion"/>
  </si>
  <si>
    <t>Girth Welds</t>
    <phoneticPr fontId="1" type="noConversion"/>
  </si>
  <si>
    <t>Total Coverage Per Kit</t>
    <phoneticPr fontId="1" type="noConversion"/>
  </si>
  <si>
    <r>
      <t xml:space="preserve">Coverage in SF                             </t>
    </r>
    <r>
      <rPr>
        <sz val="9"/>
        <color indexed="10"/>
        <rFont val="Verdana"/>
      </rPr>
      <t>Kit Size</t>
    </r>
    <r>
      <rPr>
        <sz val="9"/>
        <rFont val="Verdana"/>
      </rPr>
      <t xml:space="preserve"> </t>
    </r>
    <phoneticPr fontId="1" type="noConversion"/>
  </si>
  <si>
    <t>Total Cutback Length (Inches)</t>
    <phoneticPr fontId="1" type="noConversion"/>
  </si>
  <si>
    <t>Select Liquid Coating</t>
  </si>
  <si>
    <t>Select Percentage</t>
  </si>
  <si>
    <t>Select mil Thickness</t>
  </si>
  <si>
    <t xml:space="preserve">50 ml                      Repair Cartridge 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</si>
</sst>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0"/>
      <name val="Verdana"/>
    </font>
    <font>
      <sz val="8"/>
      <name val="Verdana"/>
    </font>
    <font>
      <b/>
      <sz val="14"/>
      <color indexed="9"/>
      <name val="Verdana"/>
    </font>
    <font>
      <b/>
      <sz val="10"/>
      <color indexed="10"/>
      <name val="Verdana"/>
    </font>
    <font>
      <sz val="10"/>
      <name val="Arial"/>
    </font>
    <font>
      <b/>
      <sz val="14"/>
      <name val="Verdana"/>
    </font>
    <font>
      <sz val="10"/>
      <name val="Verdana"/>
    </font>
    <font>
      <b/>
      <sz val="12"/>
      <name val="Verdana"/>
    </font>
    <font>
      <b/>
      <u/>
      <sz val="10"/>
      <color indexed="9"/>
      <name val="Verdana"/>
    </font>
    <font>
      <b/>
      <sz val="18"/>
      <color indexed="9"/>
      <name val="Verdana"/>
    </font>
    <font>
      <b/>
      <sz val="18"/>
      <color indexed="10"/>
      <name val="Verdana"/>
    </font>
    <font>
      <sz val="18"/>
      <color indexed="10"/>
      <name val="Verdana"/>
    </font>
    <font>
      <b/>
      <sz val="16"/>
      <name val="Verdana"/>
    </font>
    <font>
      <sz val="10"/>
      <name val="Verdana"/>
    </font>
    <font>
      <b/>
      <sz val="16"/>
      <color indexed="10"/>
      <name val="Verdana"/>
    </font>
    <font>
      <sz val="10"/>
      <name val="Verdana"/>
    </font>
    <font>
      <b/>
      <u/>
      <sz val="10"/>
      <name val="Verdana"/>
    </font>
    <font>
      <b/>
      <sz val="18"/>
      <name val="Verdana"/>
    </font>
    <font>
      <sz val="9"/>
      <name val="Verdana"/>
    </font>
    <font>
      <sz val="9"/>
      <color indexed="10"/>
      <name val="Verdana"/>
    </font>
    <font>
      <u/>
      <sz val="9"/>
      <name val="Verdana"/>
    </font>
    <font>
      <b/>
      <sz val="24"/>
      <name val="Verdana"/>
    </font>
    <font>
      <b/>
      <sz val="14"/>
      <color indexed="10"/>
      <name val="Verdana"/>
    </font>
    <font>
      <b/>
      <sz val="18"/>
      <color indexed="12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8" fillId="5" borderId="7" xfId="0" applyFont="1" applyFill="1" applyBorder="1" applyAlignment="1">
      <alignment horizontal="center"/>
    </xf>
    <xf numFmtId="0" fontId="7" fillId="0" borderId="0" xfId="0" applyFont="1"/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13" fillId="0" borderId="0" xfId="0" applyFont="1"/>
    <xf numFmtId="0" fontId="15" fillId="0" borderId="0" xfId="0" applyFont="1"/>
    <xf numFmtId="0" fontId="6" fillId="0" borderId="7" xfId="0" applyFont="1" applyBorder="1" applyAlignment="1">
      <alignment vertical="center"/>
    </xf>
    <xf numFmtId="9" fontId="12" fillId="6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1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22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" fontId="9" fillId="5" borderId="5" xfId="0" applyNumberFormat="1" applyFont="1" applyFill="1" applyBorder="1" applyAlignment="1">
      <alignment horizontal="center"/>
    </xf>
    <xf numFmtId="1" fontId="9" fillId="5" borderId="9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/>
    </xf>
    <xf numFmtId="2" fontId="18" fillId="3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2" fontId="17" fillId="3" borderId="16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127000</xdr:colOff>
      <xdr:row>0</xdr:row>
      <xdr:rowOff>38100</xdr:rowOff>
    </xdr:from>
    <xdr:to>
      <xdr:col>10</xdr:col>
      <xdr:colOff>1148211</xdr:colOff>
      <xdr:row>2</xdr:row>
      <xdr:rowOff>225530</xdr:rowOff>
    </xdr:to>
    <xdr:pic>
      <xdr:nvPicPr>
        <xdr:cNvPr id="2" name="Picture 1" descr="DensoCo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8700" y="38100"/>
          <a:ext cx="2532511" cy="873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2:S48"/>
  <sheetViews>
    <sheetView tabSelected="1" workbookViewId="0">
      <selection activeCell="C9" sqref="C9"/>
    </sheetView>
  </sheetViews>
  <sheetFormatPr baseColWidth="10" defaultRowHeight="13"/>
  <cols>
    <col min="1" max="1" width="21.42578125" style="4" customWidth="1"/>
    <col min="2" max="2" width="23.140625" style="4" customWidth="1"/>
    <col min="3" max="3" width="20.5703125" style="4" customWidth="1"/>
    <col min="4" max="4" width="22.140625" style="4" customWidth="1"/>
    <col min="5" max="5" width="23.7109375" style="4" customWidth="1"/>
    <col min="6" max="6" width="16.85546875" style="4" customWidth="1"/>
    <col min="7" max="7" width="15.85546875" style="4" customWidth="1"/>
    <col min="8" max="8" width="12" style="4" customWidth="1"/>
    <col min="9" max="9" width="12.7109375" style="4" customWidth="1"/>
    <col min="10" max="10" width="17" style="4" customWidth="1"/>
    <col min="11" max="11" width="14.140625" style="4" customWidth="1"/>
    <col min="12" max="16384" width="10.7109375" style="4"/>
  </cols>
  <sheetData>
    <row r="2" spans="1:11" ht="41" customHeight="1">
      <c r="A2" s="32" t="s">
        <v>0</v>
      </c>
    </row>
    <row r="3" spans="1:11" ht="18">
      <c r="A3" s="48" t="s">
        <v>25</v>
      </c>
      <c r="B3" s="48"/>
      <c r="C3" s="48"/>
      <c r="D3" s="48"/>
      <c r="E3" s="48"/>
      <c r="F3" s="48"/>
      <c r="G3" s="48"/>
      <c r="H3" s="48"/>
      <c r="I3" s="30" t="s">
        <v>22</v>
      </c>
    </row>
    <row r="5" spans="1:11" s="5" customFormat="1" ht="16">
      <c r="A5" s="49" t="s">
        <v>42</v>
      </c>
      <c r="B5" s="49"/>
      <c r="C5" s="49"/>
      <c r="E5" s="2"/>
    </row>
    <row r="6" spans="1:11" s="5" customFormat="1" ht="14" thickBot="1"/>
    <row r="7" spans="1:11" s="6" customFormat="1" ht="66" customHeight="1" thickBot="1">
      <c r="A7" s="52" t="s">
        <v>43</v>
      </c>
      <c r="B7" s="53"/>
      <c r="C7" s="3" t="s">
        <v>48</v>
      </c>
      <c r="D7" s="11"/>
      <c r="E7" s="37" t="s">
        <v>26</v>
      </c>
      <c r="F7" s="8" t="s">
        <v>49</v>
      </c>
    </row>
    <row r="8" spans="1:11" ht="14" thickBot="1"/>
    <row r="9" spans="1:11" ht="41" thickBot="1">
      <c r="A9" s="40"/>
      <c r="B9" s="41"/>
      <c r="C9" s="42"/>
      <c r="E9" s="37" t="s">
        <v>27</v>
      </c>
      <c r="F9" s="8" t="s">
        <v>50</v>
      </c>
    </row>
    <row r="11" spans="1:11" ht="29" customHeight="1" thickBot="1">
      <c r="A11" s="54" t="s">
        <v>28</v>
      </c>
      <c r="B11" s="54"/>
      <c r="C11" s="54"/>
      <c r="E11" s="55" t="s">
        <v>44</v>
      </c>
      <c r="F11" s="55"/>
      <c r="G11" s="56"/>
      <c r="H11" s="56"/>
    </row>
    <row r="12" spans="1:11" ht="47" customHeight="1" thickTop="1">
      <c r="A12" s="12" t="s">
        <v>40</v>
      </c>
      <c r="B12" s="45" t="s">
        <v>23</v>
      </c>
      <c r="C12" s="45"/>
      <c r="E12" s="12" t="s">
        <v>40</v>
      </c>
      <c r="F12" s="25" t="s">
        <v>47</v>
      </c>
      <c r="G12" s="45" t="s">
        <v>41</v>
      </c>
      <c r="H12" s="45"/>
      <c r="J12" s="29" t="s">
        <v>34</v>
      </c>
      <c r="K12" s="27"/>
    </row>
    <row r="13" spans="1:11" ht="36" customHeight="1">
      <c r="A13" s="14">
        <v>0</v>
      </c>
      <c r="B13" s="44">
        <v>0</v>
      </c>
      <c r="C13" s="44"/>
      <c r="D13" s="15"/>
      <c r="E13" s="14">
        <v>0</v>
      </c>
      <c r="F13" s="26">
        <v>0</v>
      </c>
      <c r="G13" s="44">
        <v>0</v>
      </c>
      <c r="H13" s="44"/>
      <c r="J13" s="28">
        <f>IF($F$9="20 mils",21,IF($F$9="25 mils",17,IF($F$9="30 mils",14,IF($F$9="35 mils",12,IF($F$9="40 mils",10.5,IF($F$9="45 mils",9.5,IF($F$9="50 mils",8.5,IF($F$9="55 mils",7.5,IF($F$9="60 mils",7,IF($F$9="Select mil Thickness",0))))))))))</f>
        <v>0</v>
      </c>
    </row>
    <row r="14" spans="1:11" ht="26" hidden="1" customHeight="1"/>
    <row r="15" spans="1:11" ht="32" hidden="1" customHeight="1">
      <c r="A15" s="22" t="s">
        <v>46</v>
      </c>
      <c r="B15" s="23" t="s">
        <v>9</v>
      </c>
      <c r="C15" s="23" t="s">
        <v>10</v>
      </c>
      <c r="D15" s="23" t="s">
        <v>11</v>
      </c>
      <c r="E15" s="23" t="s">
        <v>12</v>
      </c>
      <c r="F15" s="33"/>
      <c r="G15" s="33"/>
      <c r="H15" s="18"/>
      <c r="I15" s="18"/>
      <c r="J15" s="18"/>
    </row>
    <row r="16" spans="1:11" hidden="1">
      <c r="A16" s="66" t="s">
        <v>45</v>
      </c>
      <c r="B16" s="24"/>
      <c r="C16" s="24"/>
      <c r="D16" s="24"/>
      <c r="E16" s="24"/>
      <c r="F16" s="43"/>
      <c r="G16" s="43"/>
      <c r="H16" s="19"/>
      <c r="I16" s="19"/>
      <c r="J16" s="19"/>
    </row>
    <row r="17" spans="1:19" ht="9" hidden="1" customHeight="1">
      <c r="A17" s="67"/>
      <c r="B17" s="73" t="e">
        <f>F40+F44</f>
        <v>#DIV/0!</v>
      </c>
      <c r="C17" s="69" t="e">
        <f t="shared" ref="C17:E17" si="0">G40+G44</f>
        <v>#DIV/0!</v>
      </c>
      <c r="D17" s="69" t="e">
        <f>H40+H44</f>
        <v>#DIV/0!</v>
      </c>
      <c r="E17" s="69" t="e">
        <f t="shared" si="0"/>
        <v>#DIV/0!</v>
      </c>
      <c r="F17" s="71"/>
      <c r="G17" s="71"/>
      <c r="H17" s="72"/>
      <c r="I17" s="72"/>
      <c r="J17" s="72"/>
    </row>
    <row r="18" spans="1:19" ht="2" hidden="1" customHeight="1">
      <c r="A18" s="68"/>
      <c r="B18" s="70"/>
      <c r="C18" s="70"/>
      <c r="D18" s="70"/>
      <c r="E18" s="70"/>
      <c r="F18" s="71"/>
      <c r="G18" s="71"/>
      <c r="H18" s="72"/>
      <c r="I18" s="72"/>
      <c r="J18" s="72"/>
    </row>
    <row r="19" spans="1:19" s="16" customFormat="1" ht="18" hidden="1" customHeight="1">
      <c r="A19" s="33"/>
      <c r="B19" s="34"/>
      <c r="C19" s="34"/>
      <c r="D19" s="34"/>
      <c r="E19" s="34"/>
      <c r="F19" s="34"/>
      <c r="G19" s="34"/>
      <c r="H19" s="31"/>
      <c r="I19" s="31"/>
      <c r="J19" s="31"/>
    </row>
    <row r="20" spans="1:19" s="20" customFormat="1" ht="32" customHeight="1">
      <c r="A20" s="36"/>
      <c r="B20" s="34"/>
      <c r="C20" s="34"/>
      <c r="D20" s="34"/>
      <c r="E20" s="34"/>
      <c r="F20" s="34"/>
      <c r="G20" s="34"/>
      <c r="H20" s="31"/>
      <c r="I20" s="31"/>
      <c r="J20" s="31"/>
    </row>
    <row r="21" spans="1:19" ht="3" customHeight="1">
      <c r="H21" s="20"/>
      <c r="I21" s="20"/>
      <c r="J21" s="20"/>
      <c r="K21" s="35"/>
      <c r="L21" s="35"/>
      <c r="M21" s="35"/>
      <c r="N21" s="35"/>
      <c r="O21" s="35"/>
      <c r="P21" s="35"/>
      <c r="Q21" s="35"/>
      <c r="R21" s="35"/>
      <c r="S21" s="35"/>
    </row>
    <row r="22" spans="1:19" ht="38" customHeight="1">
      <c r="A22" s="13" t="s">
        <v>4</v>
      </c>
      <c r="B22" s="13" t="s">
        <v>51</v>
      </c>
      <c r="C22" s="13" t="s">
        <v>7</v>
      </c>
      <c r="D22" s="13" t="s">
        <v>6</v>
      </c>
      <c r="E22" s="38" t="s">
        <v>8</v>
      </c>
      <c r="F22" s="18"/>
      <c r="G22" s="18"/>
      <c r="H22" s="18"/>
      <c r="I22" s="18"/>
      <c r="J22" s="18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57" t="s">
        <v>5</v>
      </c>
      <c r="B23" s="1"/>
      <c r="C23" s="1"/>
      <c r="D23" s="1"/>
      <c r="E23" s="39"/>
      <c r="F23" s="21"/>
      <c r="G23" s="21"/>
      <c r="H23" s="21"/>
      <c r="I23" s="21"/>
      <c r="J23" s="21"/>
      <c r="K23" s="35"/>
      <c r="L23" s="35"/>
      <c r="M23" s="35"/>
      <c r="N23" s="35"/>
      <c r="O23" s="35"/>
      <c r="P23" s="35"/>
      <c r="Q23" s="35"/>
      <c r="R23" s="35"/>
      <c r="S23" s="35"/>
    </row>
    <row r="24" spans="1:19" ht="13" customHeight="1">
      <c r="A24" s="58"/>
      <c r="B24" s="60">
        <f>IF($C$7="Protal 7125","N/A",IF($C$7="Protal 7200",ROUNDUP(B17,0),IF($C$7="Select Liquid Coating",0)))</f>
        <v>0</v>
      </c>
      <c r="C24" s="60">
        <f>IF($C$7="Protal 7125","N/A",IF($C$7="Protal 7200",ROUNDUP(C17,0),IF($C$7="Select Liquid Coating",0)))</f>
        <v>0</v>
      </c>
      <c r="D24" s="62">
        <f>IF($C$7="Protal 7200","N/A",IF($C$7="Protal 7125",ROUNDUP(D17,0),IF($C$7="Select Liquid Coating",0)))</f>
        <v>0</v>
      </c>
      <c r="E24" s="62">
        <f>IF($C$7="Protal 7125","N/A",IF($C$7="Protal 7200",ROUNDUP(E17,0),IF($C$7="Select Liquid Coating",0)))</f>
        <v>0</v>
      </c>
      <c r="F24" s="64"/>
      <c r="G24" s="64"/>
      <c r="H24" s="64"/>
      <c r="I24" s="64"/>
      <c r="J24" s="65"/>
      <c r="K24" s="35"/>
      <c r="L24" s="35"/>
      <c r="M24" s="35"/>
      <c r="N24" s="35"/>
      <c r="O24" s="35"/>
      <c r="P24" s="35"/>
      <c r="Q24" s="35"/>
      <c r="R24" s="35"/>
      <c r="S24" s="35"/>
    </row>
    <row r="25" spans="1:19" ht="13" customHeight="1">
      <c r="A25" s="59"/>
      <c r="B25" s="61"/>
      <c r="C25" s="61"/>
      <c r="D25" s="63"/>
      <c r="E25" s="63"/>
      <c r="F25" s="64"/>
      <c r="G25" s="64"/>
      <c r="H25" s="64"/>
      <c r="I25" s="64"/>
      <c r="J25" s="65"/>
      <c r="K25" s="35"/>
      <c r="L25" s="35"/>
      <c r="M25" s="35"/>
      <c r="N25" s="35"/>
      <c r="O25" s="35"/>
      <c r="P25" s="35"/>
      <c r="Q25" s="35"/>
      <c r="R25" s="35"/>
      <c r="S25" s="35"/>
    </row>
    <row r="27" spans="1:19" s="6" customFormat="1" ht="14" customHeight="1">
      <c r="A27" s="46"/>
      <c r="B27" s="47"/>
    </row>
    <row r="28" spans="1:19" ht="23" customHeight="1">
      <c r="A28" s="46"/>
      <c r="B28" s="47"/>
    </row>
    <row r="29" spans="1:19" ht="5" customHeight="1">
      <c r="A29" s="46"/>
      <c r="B29" s="47"/>
    </row>
    <row r="38" spans="1:14" hidden="1">
      <c r="A38" s="50" t="s">
        <v>1</v>
      </c>
      <c r="B38" s="50"/>
      <c r="C38" s="50"/>
      <c r="D38" s="50"/>
      <c r="E38" s="50"/>
      <c r="F38" s="50"/>
      <c r="G38" s="50"/>
      <c r="H38" s="50"/>
      <c r="I38" s="50"/>
      <c r="J38" s="51"/>
      <c r="K38" s="51"/>
    </row>
    <row r="39" spans="1:14" hidden="1">
      <c r="A39" s="7" t="s">
        <v>2</v>
      </c>
      <c r="B39" s="9" t="s">
        <v>3</v>
      </c>
      <c r="D39" s="4" t="s">
        <v>29</v>
      </c>
      <c r="E39" s="16"/>
      <c r="F39" s="4" t="s">
        <v>13</v>
      </c>
      <c r="G39" s="4" t="s">
        <v>14</v>
      </c>
      <c r="H39" s="4" t="s">
        <v>15</v>
      </c>
      <c r="I39" s="4" t="s">
        <v>16</v>
      </c>
      <c r="J39" s="20"/>
      <c r="K39" s="20"/>
      <c r="L39" s="20"/>
      <c r="M39" s="20"/>
      <c r="N39" s="20"/>
    </row>
    <row r="40" spans="1:14" ht="13" hidden="1" customHeight="1">
      <c r="A40" s="4" t="s">
        <v>21</v>
      </c>
      <c r="B40" s="10">
        <v>0.15</v>
      </c>
      <c r="D40" s="4" t="s">
        <v>30</v>
      </c>
      <c r="E40" s="17"/>
      <c r="F40" s="74" t="e">
        <f>SUM(((A13/12)*3.1421*B13)/J13)*B45/0.05</f>
        <v>#DIV/0!</v>
      </c>
      <c r="G40" s="74" t="e">
        <f>SUM(((A13/12)*3.1421*B13)/J13)*B45/0.4</f>
        <v>#DIV/0!</v>
      </c>
      <c r="H40" s="74" t="e">
        <f>SUM(((A13/12)*3.1421*B13)/J13)*B45/0.825</f>
        <v>#DIV/0!</v>
      </c>
      <c r="I40" s="74" t="e">
        <f>SUM(((A13/12)*3.1421*B13)/J13)*B45/1</f>
        <v>#DIV/0!</v>
      </c>
      <c r="J40" s="72"/>
      <c r="K40" s="72"/>
      <c r="L40" s="72"/>
      <c r="M40" s="72"/>
      <c r="N40" s="72"/>
    </row>
    <row r="41" spans="1:14" ht="13" hidden="1" customHeight="1">
      <c r="A41" s="4" t="s">
        <v>24</v>
      </c>
      <c r="B41" s="10">
        <v>0.25</v>
      </c>
      <c r="D41" s="4" t="s">
        <v>31</v>
      </c>
      <c r="E41" s="16"/>
      <c r="F41" s="75"/>
      <c r="G41" s="76"/>
      <c r="H41" s="75"/>
      <c r="I41" s="75"/>
      <c r="J41" s="72"/>
      <c r="K41" s="72"/>
      <c r="L41" s="72"/>
      <c r="M41" s="72"/>
      <c r="N41" s="72"/>
    </row>
    <row r="42" spans="1:14" hidden="1">
      <c r="B42" s="10">
        <v>0.35</v>
      </c>
      <c r="D42" s="4" t="s">
        <v>32</v>
      </c>
      <c r="E42" s="16"/>
      <c r="J42" s="20"/>
      <c r="K42" s="20"/>
      <c r="L42" s="20"/>
      <c r="M42" s="20"/>
      <c r="N42" s="20"/>
    </row>
    <row r="43" spans="1:14" hidden="1">
      <c r="B43" s="10">
        <v>0.45</v>
      </c>
      <c r="D43" s="4" t="s">
        <v>33</v>
      </c>
      <c r="E43" s="16"/>
      <c r="F43" s="4" t="s">
        <v>17</v>
      </c>
      <c r="G43" s="4" t="s">
        <v>18</v>
      </c>
      <c r="H43" s="4" t="s">
        <v>19</v>
      </c>
      <c r="I43" s="4" t="s">
        <v>20</v>
      </c>
      <c r="J43" s="20"/>
      <c r="K43" s="20"/>
    </row>
    <row r="44" spans="1:14" hidden="1">
      <c r="D44" s="16" t="s">
        <v>35</v>
      </c>
      <c r="E44" s="16"/>
      <c r="F44" s="74" t="e">
        <f>SUM((((E13/12)*3.1421*F13)/12)/J13*B45/50)*G13</f>
        <v>#DIV/0!</v>
      </c>
      <c r="G44" s="74" t="e">
        <f>SUM((((E13/12)*3.1421*F13)/12)/J13*B45/400)*G13</f>
        <v>#DIV/0!</v>
      </c>
      <c r="H44" s="74" t="e">
        <f>SUM((((E13/12)*3.1421*F13)/12)/J13*B45/825)*G13</f>
        <v>#DIV/0!</v>
      </c>
      <c r="I44" s="74" t="e">
        <f>SUM((((E13/12)*3.1421*F13)/12)/J13*B45/1000)*G13</f>
        <v>#DIV/0!</v>
      </c>
      <c r="J44" s="72"/>
      <c r="K44" s="72"/>
    </row>
    <row r="45" spans="1:14" hidden="1">
      <c r="B45" s="9" t="b">
        <f>IF($F$7=25%,1.25, IF($F$7=15%,1.15, IF($F$7=35%,1.35, IF($F$7=45%,1.45))))</f>
        <v>0</v>
      </c>
      <c r="D45" s="16" t="s">
        <v>36</v>
      </c>
      <c r="E45" s="16"/>
      <c r="F45" s="75"/>
      <c r="G45" s="75"/>
      <c r="H45" s="75"/>
      <c r="I45" s="75"/>
      <c r="J45" s="72"/>
      <c r="K45" s="72"/>
    </row>
    <row r="46" spans="1:14" hidden="1">
      <c r="D46" s="16" t="s">
        <v>37</v>
      </c>
      <c r="E46" s="16"/>
      <c r="J46" s="20"/>
      <c r="K46" s="20"/>
    </row>
    <row r="47" spans="1:14" hidden="1">
      <c r="D47" s="16" t="s">
        <v>38</v>
      </c>
      <c r="E47" s="16"/>
    </row>
    <row r="48" spans="1:14" hidden="1">
      <c r="D48" s="16" t="s">
        <v>39</v>
      </c>
      <c r="E48" s="16"/>
    </row>
  </sheetData>
  <sheetCalcPr fullCalcOnLoad="1"/>
  <mergeCells count="47">
    <mergeCell ref="K40:K41"/>
    <mergeCell ref="L40:L41"/>
    <mergeCell ref="M40:M41"/>
    <mergeCell ref="N40:N41"/>
    <mergeCell ref="F44:F45"/>
    <mergeCell ref="G44:G45"/>
    <mergeCell ref="H44:H45"/>
    <mergeCell ref="I44:I45"/>
    <mergeCell ref="J44:J45"/>
    <mergeCell ref="K44:K45"/>
    <mergeCell ref="G40:G41"/>
    <mergeCell ref="F40:F41"/>
    <mergeCell ref="H40:H41"/>
    <mergeCell ref="I40:I41"/>
    <mergeCell ref="J40:J41"/>
    <mergeCell ref="J24:J25"/>
    <mergeCell ref="A16:A18"/>
    <mergeCell ref="C17:C18"/>
    <mergeCell ref="D17:D18"/>
    <mergeCell ref="E17:E18"/>
    <mergeCell ref="F17:F18"/>
    <mergeCell ref="G17:G18"/>
    <mergeCell ref="H17:H18"/>
    <mergeCell ref="I17:I18"/>
    <mergeCell ref="J17:J18"/>
    <mergeCell ref="B17:B18"/>
    <mergeCell ref="A3:H3"/>
    <mergeCell ref="A5:C5"/>
    <mergeCell ref="A38:K38"/>
    <mergeCell ref="A7:B7"/>
    <mergeCell ref="A11:C11"/>
    <mergeCell ref="E11:H11"/>
    <mergeCell ref="A23:A25"/>
    <mergeCell ref="B24:B25"/>
    <mergeCell ref="C24:C25"/>
    <mergeCell ref="D24:D25"/>
    <mergeCell ref="E24:E25"/>
    <mergeCell ref="F24:F25"/>
    <mergeCell ref="G24:G25"/>
    <mergeCell ref="H24:H25"/>
    <mergeCell ref="I24:I25"/>
    <mergeCell ref="B12:C12"/>
    <mergeCell ref="B13:C13"/>
    <mergeCell ref="G12:H12"/>
    <mergeCell ref="G13:H13"/>
    <mergeCell ref="A27:A29"/>
    <mergeCell ref="B27:B29"/>
  </mergeCells>
  <phoneticPr fontId="1" type="noConversion"/>
  <dataValidations count="3">
    <dataValidation type="list" allowBlank="1" showInputMessage="1" showErrorMessage="1" sqref="C7">
      <formula1>$A$39:$A$41</formula1>
    </dataValidation>
    <dataValidation type="list" allowBlank="1" showInputMessage="1" showErrorMessage="1" sqref="F7">
      <formula1>$B$39:$B$43</formula1>
    </dataValidation>
    <dataValidation type="list" allowBlank="1" showInputMessage="1" showErrorMessage="1" sqref="F9">
      <formula1>$D$39:$D$48</formula1>
    </dataValidation>
  </dataValidations>
  <pageMargins left="0.75" right="0.75" top="1" bottom="1" header="0.5" footer="0.5"/>
  <ignoredErrors>
    <ignoredError sqref="D24" formula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Denso North America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Baker</dc:creator>
  <cp:lastModifiedBy>Adam McQuillen</cp:lastModifiedBy>
  <cp:lastPrinted>2011-05-24T20:28:32Z</cp:lastPrinted>
  <dcterms:created xsi:type="dcterms:W3CDTF">2011-05-18T18:37:33Z</dcterms:created>
  <dcterms:modified xsi:type="dcterms:W3CDTF">2012-10-11T13:42:41Z</dcterms:modified>
</cp:coreProperties>
</file>